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5985" activeTab="0"/>
  </bookViews>
  <sheets>
    <sheet name="T.WIND" sheetId="1" r:id="rId1"/>
    <sheet name="MOOR" sheetId="2" r:id="rId2"/>
    <sheet name="CAL" sheetId="3" state="hidden" r:id="rId3"/>
  </sheets>
  <definedNames/>
  <calcPr fullCalcOnLoad="1"/>
</workbook>
</file>

<file path=xl/sharedStrings.xml><?xml version="1.0" encoding="utf-8"?>
<sst xmlns="http://schemas.openxmlformats.org/spreadsheetml/2006/main" count="218" uniqueCount="132">
  <si>
    <t>SHIP'S HEADING</t>
  </si>
  <si>
    <t>SHIP'S SPEED</t>
  </si>
  <si>
    <t>RELATIVE WIND DIRECTION</t>
  </si>
  <si>
    <t>RELATIVE WIND SPEED</t>
  </si>
  <si>
    <t>kts</t>
  </si>
  <si>
    <t>deg</t>
  </si>
  <si>
    <t xml:space="preserve">    TO CALCULATE TRUE WIND DIRECTION &amp; SPEED</t>
  </si>
  <si>
    <t>P or S :</t>
  </si>
  <si>
    <t>P</t>
  </si>
  <si>
    <t>m/s</t>
  </si>
  <si>
    <t>TRUE WIND DIRECTION</t>
  </si>
  <si>
    <t>TRUE WIND SPEED</t>
  </si>
  <si>
    <t>SEA STATE</t>
  </si>
  <si>
    <t>APPROX SWELL HT</t>
  </si>
  <si>
    <t>BEAUFORT SCALE</t>
  </si>
  <si>
    <t>C</t>
  </si>
  <si>
    <t>o</t>
  </si>
  <si>
    <t>A</t>
  </si>
  <si>
    <t>t</t>
  </si>
  <si>
    <t>a</t>
  </si>
  <si>
    <t>T</t>
  </si>
  <si>
    <t>F</t>
  </si>
  <si>
    <t>North by East</t>
  </si>
  <si>
    <t xml:space="preserve">North </t>
  </si>
  <si>
    <t>North North East</t>
  </si>
  <si>
    <t>North East by North</t>
  </si>
  <si>
    <t xml:space="preserve">North East </t>
  </si>
  <si>
    <t>to</t>
  </si>
  <si>
    <t>North East by East</t>
  </si>
  <si>
    <t>East North East</t>
  </si>
  <si>
    <t xml:space="preserve">East by North </t>
  </si>
  <si>
    <t>East</t>
  </si>
  <si>
    <t xml:space="preserve">East by South </t>
  </si>
  <si>
    <t>East South East</t>
  </si>
  <si>
    <t>South East by East</t>
  </si>
  <si>
    <t xml:space="preserve">South East </t>
  </si>
  <si>
    <t>South East by South</t>
  </si>
  <si>
    <t>South South East</t>
  </si>
  <si>
    <t xml:space="preserve">South by East </t>
  </si>
  <si>
    <t>South</t>
  </si>
  <si>
    <t xml:space="preserve">South by West </t>
  </si>
  <si>
    <t>South South West</t>
  </si>
  <si>
    <t>South West by South</t>
  </si>
  <si>
    <t xml:space="preserve">South West </t>
  </si>
  <si>
    <t>South West by West</t>
  </si>
  <si>
    <t>West South West</t>
  </si>
  <si>
    <t>West by South</t>
  </si>
  <si>
    <t>West</t>
  </si>
  <si>
    <t>West by North</t>
  </si>
  <si>
    <t>West North West</t>
  </si>
  <si>
    <t>North West by North</t>
  </si>
  <si>
    <t>North West</t>
  </si>
  <si>
    <t>North West by West</t>
  </si>
  <si>
    <t>North North West</t>
  </si>
  <si>
    <t xml:space="preserve">North by West </t>
  </si>
  <si>
    <t>0 - Calm</t>
  </si>
  <si>
    <t>0 - Mirror Like</t>
  </si>
  <si>
    <t>1 - Light Air</t>
  </si>
  <si>
    <t>1 - Rippled</t>
  </si>
  <si>
    <t>2 - Light Breeze</t>
  </si>
  <si>
    <t>2 - Wavelets</t>
  </si>
  <si>
    <t>3 - Gentle Breeze</t>
  </si>
  <si>
    <t>3 - Slight</t>
  </si>
  <si>
    <t>4 - Moderate Breeze</t>
  </si>
  <si>
    <t>5 - Fresh Breeze</t>
  </si>
  <si>
    <t>4 - Moderate</t>
  </si>
  <si>
    <t>6 - Strong Breeze</t>
  </si>
  <si>
    <t>7 - Near Gale</t>
  </si>
  <si>
    <t>5 - Rough</t>
  </si>
  <si>
    <t>8 - Gale</t>
  </si>
  <si>
    <t>9 - Strong Gale</t>
  </si>
  <si>
    <t>6 - Very Rough</t>
  </si>
  <si>
    <t>7 - High</t>
  </si>
  <si>
    <t>11 - Violent Storm</t>
  </si>
  <si>
    <t>10 - Storm</t>
  </si>
  <si>
    <t>8 - Very High</t>
  </si>
  <si>
    <t>12 - Hurricane</t>
  </si>
  <si>
    <t>9 - Phenomenal</t>
  </si>
  <si>
    <t>13 - God help us</t>
  </si>
  <si>
    <t>10 - Unbelievable</t>
  </si>
  <si>
    <t>14 - You're Fucked</t>
  </si>
  <si>
    <t>11 - Jump Overboard</t>
  </si>
  <si>
    <t>ver 2.2 by 2/O DARREN D'SOUZA</t>
  </si>
  <si>
    <t>SR.NO.</t>
  </si>
  <si>
    <t>ITEM</t>
  </si>
  <si>
    <t>UNITS</t>
  </si>
  <si>
    <t>METHOD</t>
  </si>
  <si>
    <t>RESULT</t>
  </si>
  <si>
    <t>m</t>
  </si>
  <si>
    <t>Draught Forward</t>
  </si>
  <si>
    <t>Draught Aft</t>
  </si>
  <si>
    <t>Mean Draught</t>
  </si>
  <si>
    <t>df</t>
  </si>
  <si>
    <t>da</t>
  </si>
  <si>
    <t>df + da / 2</t>
  </si>
  <si>
    <t>Total Lateral Area of Ship</t>
  </si>
  <si>
    <t>m2</t>
  </si>
  <si>
    <t>A'</t>
  </si>
  <si>
    <t>Lateral Area Under Waterline</t>
  </si>
  <si>
    <t>No 3 x LBP</t>
  </si>
  <si>
    <t>A' - No 5</t>
  </si>
  <si>
    <t>Breaking Stress of Steel Ropes</t>
  </si>
  <si>
    <t>tons</t>
  </si>
  <si>
    <t>Tso</t>
  </si>
  <si>
    <t>Breaking Stress of Nylon Ropes</t>
  </si>
  <si>
    <t>Tno</t>
  </si>
  <si>
    <t>Number of Steel Ropes</t>
  </si>
  <si>
    <t>Ns</t>
  </si>
  <si>
    <t>Nn</t>
  </si>
  <si>
    <t>Number of Nylon Ropes</t>
  </si>
  <si>
    <t>Tensile Stength of Steel Ropes</t>
  </si>
  <si>
    <t>ton/m</t>
  </si>
  <si>
    <t>Tensile Stength of Nylon Ropes</t>
  </si>
  <si>
    <t>No 7 x No 9</t>
  </si>
  <si>
    <t>No 8 x No 10</t>
  </si>
  <si>
    <t>Allowable Wind Velocity</t>
  </si>
  <si>
    <t xml:space="preserve">           ALLOWABLE WIND FORCE AT MOORINGS</t>
  </si>
  <si>
    <t xml:space="preserve">                                               ( GAS BAUHINIA )</t>
  </si>
  <si>
    <t xml:space="preserve">                                                 ( GENERAL )</t>
  </si>
  <si>
    <t>Lateral Area Above Waterline</t>
  </si>
  <si>
    <t>SWL'S</t>
  </si>
  <si>
    <t>Lateral Area Under Waterline           m2</t>
  </si>
  <si>
    <t>Total Lateral Area of Ship                 m2</t>
  </si>
  <si>
    <t>Draught Aft                                        m</t>
  </si>
  <si>
    <t>Draught Forward                               m</t>
  </si>
  <si>
    <t>Diameter of Nylon Ropes                 mm</t>
  </si>
  <si>
    <t>Diameter of Steel Ropes                  mm</t>
  </si>
  <si>
    <t xml:space="preserve">Number of Nylon Ropes                </t>
  </si>
  <si>
    <t xml:space="preserve">Number of Steel Ropes                 </t>
  </si>
  <si>
    <t>Inscribed Angle Of Moorings</t>
  </si>
  <si>
    <t>Allowable Wind Velocity                 m/s</t>
  </si>
  <si>
    <t>p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</si>
</sst>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00.0"/>
    <numFmt numFmtId="188" formatCode="0.0000"/>
    <numFmt numFmtId="189" formatCode="0.00000000000"/>
  </numFmts>
  <fonts count="16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56"/>
      <name val="Arial"/>
      <family val="2"/>
    </font>
    <font>
      <sz val="14"/>
      <color indexed="5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186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186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7" fillId="4" borderId="1" xfId="0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7" fillId="4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86" fontId="8" fillId="4" borderId="1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1" xfId="0" applyFont="1" applyFill="1" applyBorder="1" applyAlignment="1">
      <alignment/>
    </xf>
    <xf numFmtId="2" fontId="9" fillId="4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11" fillId="4" borderId="4" xfId="0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1" fontId="11" fillId="4" borderId="2" xfId="0" applyNumberFormat="1" applyFont="1" applyFill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86" fontId="9" fillId="4" borderId="1" xfId="0" applyNumberFormat="1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188" fontId="0" fillId="4" borderId="0" xfId="0" applyNumberFormat="1" applyFill="1" applyBorder="1" applyAlignment="1">
      <alignment horizontal="center"/>
    </xf>
    <xf numFmtId="186" fontId="8" fillId="4" borderId="6" xfId="0" applyNumberFormat="1" applyFont="1" applyFill="1" applyBorder="1" applyAlignment="1">
      <alignment horizontal="center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186" fontId="13" fillId="0" borderId="0" xfId="0" applyNumberFormat="1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186" fontId="15" fillId="0" borderId="0" xfId="0" applyNumberFormat="1" applyFont="1" applyAlignment="1" applyProtection="1">
      <alignment/>
      <protection hidden="1"/>
    </xf>
    <xf numFmtId="186" fontId="15" fillId="0" borderId="1" xfId="0" applyNumberFormat="1" applyFont="1" applyBorder="1" applyAlignment="1" applyProtection="1">
      <alignment horizontal="center"/>
      <protection hidden="1"/>
    </xf>
    <xf numFmtId="186" fontId="15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189" fontId="15" fillId="0" borderId="0" xfId="0" applyNumberFormat="1" applyFont="1" applyAlignment="1" applyProtection="1">
      <alignment/>
      <protection hidden="1"/>
    </xf>
    <xf numFmtId="0" fontId="15" fillId="0" borderId="2" xfId="0" applyFont="1" applyBorder="1" applyAlignment="1" applyProtection="1">
      <alignment/>
      <protection hidden="1"/>
    </xf>
    <xf numFmtId="0" fontId="15" fillId="0" borderId="7" xfId="0" applyFont="1" applyBorder="1" applyAlignment="1" applyProtection="1">
      <alignment/>
      <protection hidden="1"/>
    </xf>
    <xf numFmtId="0" fontId="15" fillId="0" borderId="6" xfId="0" applyFont="1" applyBorder="1" applyAlignment="1" applyProtection="1">
      <alignment/>
      <protection hidden="1"/>
    </xf>
    <xf numFmtId="0" fontId="15" fillId="0" borderId="1" xfId="0" applyFont="1" applyBorder="1" applyAlignment="1" applyProtection="1">
      <alignment/>
      <protection hidden="1"/>
    </xf>
    <xf numFmtId="187" fontId="1" fillId="5" borderId="1" xfId="0" applyNumberFormat="1" applyFont="1" applyFill="1" applyBorder="1" applyAlignment="1" applyProtection="1">
      <alignment horizontal="center"/>
      <protection hidden="1"/>
    </xf>
    <xf numFmtId="186" fontId="1" fillId="5" borderId="1" xfId="0" applyNumberFormat="1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/>
      <protection hidden="1"/>
    </xf>
    <xf numFmtId="0" fontId="1" fillId="5" borderId="7" xfId="0" applyFont="1" applyFill="1" applyBorder="1" applyAlignment="1" applyProtection="1">
      <alignment horizontal="center"/>
      <protection hidden="1"/>
    </xf>
    <xf numFmtId="0" fontId="1" fillId="5" borderId="6" xfId="0" applyFont="1" applyFill="1" applyBorder="1" applyAlignment="1" applyProtection="1">
      <alignment horizontal="center"/>
      <protection hidden="1"/>
    </xf>
    <xf numFmtId="2" fontId="1" fillId="5" borderId="2" xfId="0" applyNumberFormat="1" applyFont="1" applyFill="1" applyBorder="1" applyAlignment="1" applyProtection="1">
      <alignment horizontal="center"/>
      <protection hidden="1"/>
    </xf>
    <xf numFmtId="2" fontId="1" fillId="5" borderId="7" xfId="0" applyNumberFormat="1" applyFont="1" applyFill="1" applyBorder="1" applyAlignment="1" applyProtection="1">
      <alignment horizontal="center"/>
      <protection hidden="1"/>
    </xf>
    <xf numFmtId="2" fontId="1" fillId="5" borderId="6" xfId="0" applyNumberFormat="1" applyFont="1" applyFill="1" applyBorder="1" applyAlignment="1" applyProtection="1">
      <alignment horizontal="center"/>
      <protection hidden="1"/>
    </xf>
    <xf numFmtId="0" fontId="6" fillId="6" borderId="2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15" fillId="0" borderId="2" xfId="0" applyFont="1" applyBorder="1" applyAlignment="1" applyProtection="1">
      <alignment horizontal="center"/>
      <protection hidden="1"/>
    </xf>
    <xf numFmtId="0" fontId="15" fillId="0" borderId="7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B1">
      <selection activeCell="I8" sqref="I8"/>
    </sheetView>
  </sheetViews>
  <sheetFormatPr defaultColWidth="9.140625" defaultRowHeight="12.75"/>
  <cols>
    <col min="5" max="5" width="12.28125" style="0" customWidth="1"/>
    <col min="6" max="6" width="13.421875" style="0" customWidth="1"/>
    <col min="8" max="8" width="11.8515625" style="0" customWidth="1"/>
    <col min="9" max="9" width="7.8515625" style="0" customWidth="1"/>
    <col min="10" max="10" width="8.7109375" style="0" customWidth="1"/>
  </cols>
  <sheetData>
    <row r="1" spans="1:14" s="2" customFormat="1" ht="20.25">
      <c r="A1" s="3"/>
      <c r="B1" s="9" t="s">
        <v>6</v>
      </c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18">
      <c r="A4" s="5"/>
      <c r="B4" s="10" t="s">
        <v>0</v>
      </c>
      <c r="C4" s="5"/>
      <c r="D4" s="5"/>
      <c r="E4" s="5"/>
      <c r="F4" s="11">
        <v>0</v>
      </c>
      <c r="G4" s="5" t="s">
        <v>5</v>
      </c>
      <c r="H4" s="5"/>
      <c r="I4" s="5"/>
      <c r="J4" s="5"/>
      <c r="K4" s="5"/>
      <c r="L4" s="5"/>
      <c r="M4" s="5"/>
      <c r="N4" s="5"/>
    </row>
    <row r="5" spans="1:14" s="1" customFormat="1" ht="18">
      <c r="A5" s="5"/>
      <c r="B5" s="10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</row>
    <row r="6" spans="1:14" s="1" customFormat="1" ht="18">
      <c r="A6" s="5"/>
      <c r="B6" s="10" t="s">
        <v>1</v>
      </c>
      <c r="C6" s="5"/>
      <c r="D6" s="5"/>
      <c r="E6" s="5"/>
      <c r="F6" s="11">
        <v>13</v>
      </c>
      <c r="G6" s="5" t="s">
        <v>4</v>
      </c>
      <c r="H6" s="5"/>
      <c r="I6" s="5"/>
      <c r="J6" s="5"/>
      <c r="K6" s="5"/>
      <c r="L6" s="5"/>
      <c r="M6" s="5"/>
      <c r="N6" s="5"/>
    </row>
    <row r="7" spans="1:14" s="1" customFormat="1" ht="18">
      <c r="A7" s="5"/>
      <c r="B7" s="10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</row>
    <row r="8" spans="1:14" s="1" customFormat="1" ht="18">
      <c r="A8" s="5"/>
      <c r="B8" s="10" t="s">
        <v>2</v>
      </c>
      <c r="C8" s="5"/>
      <c r="D8" s="5"/>
      <c r="E8" s="5"/>
      <c r="F8" s="11">
        <v>30</v>
      </c>
      <c r="G8" s="5" t="s">
        <v>5</v>
      </c>
      <c r="H8" s="7" t="s">
        <v>7</v>
      </c>
      <c r="I8" s="12" t="s">
        <v>131</v>
      </c>
      <c r="J8" s="8"/>
      <c r="K8" s="5"/>
      <c r="L8" s="5"/>
      <c r="M8" s="5"/>
      <c r="N8" s="5"/>
    </row>
    <row r="9" spans="1:14" s="1" customFormat="1" ht="18">
      <c r="A9" s="5"/>
      <c r="B9" s="10"/>
      <c r="C9" s="5"/>
      <c r="D9" s="5"/>
      <c r="E9" s="5"/>
      <c r="F9" s="6"/>
      <c r="G9" s="5"/>
      <c r="H9" s="5"/>
      <c r="I9" s="5"/>
      <c r="J9" s="5"/>
      <c r="K9" s="5"/>
      <c r="L9" s="5"/>
      <c r="M9" s="5"/>
      <c r="N9" s="5"/>
    </row>
    <row r="10" spans="1:14" s="1" customFormat="1" ht="18">
      <c r="A10" s="5"/>
      <c r="B10" s="10" t="s">
        <v>3</v>
      </c>
      <c r="C10" s="5"/>
      <c r="D10" s="5"/>
      <c r="E10" s="5"/>
      <c r="F10" s="11">
        <v>27</v>
      </c>
      <c r="G10" s="5" t="s">
        <v>4</v>
      </c>
      <c r="H10" s="5"/>
      <c r="I10" s="5"/>
      <c r="J10" s="5"/>
      <c r="K10" s="5"/>
      <c r="L10" s="5"/>
      <c r="M10" s="5"/>
      <c r="N10" s="5"/>
    </row>
    <row r="11" spans="1:14" s="1" customFormat="1" ht="1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1" customFormat="1" ht="1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s="1" customFormat="1" ht="18">
      <c r="A13" s="5"/>
      <c r="B13" s="5" t="s">
        <v>10</v>
      </c>
      <c r="C13" s="5"/>
      <c r="D13" s="5"/>
      <c r="E13" s="5"/>
      <c r="F13" s="60">
        <f>CAL!F13</f>
        <v>307.53823542087036</v>
      </c>
      <c r="G13" s="5" t="s">
        <v>5</v>
      </c>
      <c r="H13" s="62" t="str">
        <f>IF(F13="NIL","NIL",CAL!H13)</f>
        <v>North West by West</v>
      </c>
      <c r="I13" s="63"/>
      <c r="J13" s="64"/>
      <c r="K13" s="5"/>
      <c r="L13" s="5"/>
      <c r="M13" s="5"/>
      <c r="N13" s="5"/>
    </row>
    <row r="14" spans="1:14" s="1" customFormat="1" ht="18">
      <c r="A14" s="5"/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</row>
    <row r="15" spans="1:14" s="1" customFormat="1" ht="18">
      <c r="A15" s="5"/>
      <c r="B15" s="5" t="s">
        <v>11</v>
      </c>
      <c r="C15" s="5"/>
      <c r="D15" s="5"/>
      <c r="E15" s="5"/>
      <c r="F15" s="61">
        <f>CAL!F15</f>
        <v>17.02458463810159</v>
      </c>
      <c r="G15" s="5" t="s">
        <v>4</v>
      </c>
      <c r="H15" s="61">
        <f>CAL!H15</f>
        <v>8.758202986045596</v>
      </c>
      <c r="I15" s="5" t="s">
        <v>9</v>
      </c>
      <c r="J15" s="5"/>
      <c r="K15" s="5"/>
      <c r="L15" s="5"/>
      <c r="M15" s="5"/>
      <c r="N15" s="5"/>
    </row>
    <row r="16" spans="1:14" s="1" customFormat="1" ht="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" customFormat="1" ht="18">
      <c r="A17" s="5"/>
      <c r="B17" s="5" t="s">
        <v>12</v>
      </c>
      <c r="C17" s="5"/>
      <c r="D17" s="5"/>
      <c r="E17" s="5"/>
      <c r="F17" s="65" t="str">
        <f>CAL!F17</f>
        <v>4 - Moderate</v>
      </c>
      <c r="G17" s="66"/>
      <c r="H17" s="67"/>
      <c r="I17" s="5"/>
      <c r="J17" s="5"/>
      <c r="K17" s="5"/>
      <c r="L17" s="5"/>
      <c r="M17" s="5"/>
      <c r="N17" s="5"/>
    </row>
    <row r="18" spans="1:14" s="1" customFormat="1" ht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s="1" customFormat="1" ht="18">
      <c r="A19" s="5"/>
      <c r="B19" s="5" t="s">
        <v>14</v>
      </c>
      <c r="C19" s="5"/>
      <c r="D19" s="5"/>
      <c r="E19" s="5"/>
      <c r="F19" s="65" t="str">
        <f>CAL!F19</f>
        <v>5 - Fresh Breeze</v>
      </c>
      <c r="G19" s="66"/>
      <c r="H19" s="67"/>
      <c r="I19" s="5"/>
      <c r="J19" s="5"/>
      <c r="K19" s="5"/>
      <c r="L19" s="5"/>
      <c r="M19" s="5"/>
      <c r="N19" s="5"/>
    </row>
    <row r="20" spans="1:14" s="1" customFormat="1" ht="1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s="1" customFormat="1" ht="18">
      <c r="A21" s="5"/>
      <c r="B21" s="5" t="s">
        <v>13</v>
      </c>
      <c r="C21" s="5"/>
      <c r="D21" s="5"/>
      <c r="E21" s="5"/>
      <c r="F21" s="61">
        <f>CAL!F21</f>
        <v>2</v>
      </c>
      <c r="G21" s="5"/>
      <c r="H21" s="5"/>
      <c r="I21" s="5"/>
      <c r="J21" s="5"/>
      <c r="K21" s="5"/>
      <c r="L21" s="5"/>
      <c r="M21" s="5"/>
      <c r="N21" s="5"/>
    </row>
    <row r="22" spans="1:14" s="1" customFormat="1" ht="1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s="1" customFormat="1" ht="1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1" customFormat="1" ht="1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s="1" customFormat="1" ht="18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s="1" customFormat="1" ht="1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s="1" customFormat="1" ht="1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1" customFormat="1" ht="1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s="1" customFormat="1" ht="18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s="1" customFormat="1" ht="1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s="1" customFormat="1" ht="1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s="1" customFormat="1" ht="1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s="1" customFormat="1" ht="13.5" customHeight="1">
      <c r="A33" s="5"/>
      <c r="B33" s="5"/>
      <c r="C33" s="5"/>
      <c r="D33" s="5"/>
      <c r="E33" s="5"/>
      <c r="F33" s="68" t="s">
        <v>82</v>
      </c>
      <c r="G33" s="69"/>
      <c r="H33" s="70"/>
      <c r="I33" s="5"/>
      <c r="J33" s="5"/>
      <c r="K33" s="5"/>
      <c r="L33" s="5"/>
      <c r="M33" s="5"/>
      <c r="N33" s="5"/>
    </row>
    <row r="34" spans="1:14" s="1" customFormat="1" ht="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="1" customFormat="1" ht="18"/>
    <row r="36" s="1" customFormat="1" ht="18"/>
    <row r="37" s="1" customFormat="1" ht="18"/>
    <row r="38" s="1" customFormat="1" ht="18"/>
    <row r="39" s="1" customFormat="1" ht="18"/>
    <row r="40" s="1" customFormat="1" ht="18"/>
    <row r="41" s="1" customFormat="1" ht="18"/>
    <row r="42" s="1" customFormat="1" ht="18"/>
    <row r="43" s="1" customFormat="1" ht="18"/>
    <row r="44" s="1" customFormat="1" ht="18"/>
    <row r="45" s="1" customFormat="1" ht="18"/>
    <row r="46" s="1" customFormat="1" ht="18"/>
    <row r="47" s="1" customFormat="1" ht="18"/>
    <row r="48" s="1" customFormat="1" ht="18"/>
    <row r="49" s="1" customFormat="1" ht="18"/>
    <row r="50" s="1" customFormat="1" ht="18"/>
    <row r="51" s="1" customFormat="1" ht="18"/>
    <row r="52" s="1" customFormat="1" ht="18"/>
    <row r="53" s="1" customFormat="1" ht="18"/>
    <row r="54" s="1" customFormat="1" ht="18"/>
    <row r="55" s="1" customFormat="1" ht="18"/>
    <row r="56" s="1" customFormat="1" ht="18"/>
    <row r="57" s="1" customFormat="1" ht="18"/>
    <row r="58" s="1" customFormat="1" ht="18"/>
    <row r="59" s="1" customFormat="1" ht="18"/>
    <row r="60" s="1" customFormat="1" ht="18"/>
    <row r="61" s="1" customFormat="1" ht="18"/>
    <row r="62" s="1" customFormat="1" ht="18"/>
    <row r="63" s="1" customFormat="1" ht="18"/>
    <row r="64" s="1" customFormat="1" ht="18"/>
    <row r="65" s="1" customFormat="1" ht="18"/>
    <row r="66" s="1" customFormat="1" ht="18"/>
    <row r="67" s="1" customFormat="1" ht="18"/>
    <row r="68" s="1" customFormat="1" ht="18"/>
    <row r="69" s="1" customFormat="1" ht="18"/>
    <row r="70" s="1" customFormat="1" ht="18"/>
    <row r="71" s="1" customFormat="1" ht="18"/>
    <row r="72" s="1" customFormat="1" ht="18"/>
    <row r="73" s="1" customFormat="1" ht="18"/>
    <row r="74" s="1" customFormat="1" ht="18"/>
    <row r="75" s="1" customFormat="1" ht="18"/>
    <row r="76" s="1" customFormat="1" ht="18"/>
    <row r="77" s="1" customFormat="1" ht="18"/>
    <row r="78" s="1" customFormat="1" ht="18"/>
    <row r="79" s="1" customFormat="1" ht="18"/>
    <row r="80" s="1" customFormat="1" ht="18"/>
    <row r="81" s="1" customFormat="1" ht="18"/>
    <row r="82" s="1" customFormat="1" ht="18"/>
    <row r="83" s="1" customFormat="1" ht="18"/>
    <row r="84" s="1" customFormat="1" ht="18"/>
    <row r="85" s="1" customFormat="1" ht="18"/>
    <row r="86" s="1" customFormat="1" ht="18"/>
    <row r="87" s="1" customFormat="1" ht="18"/>
    <row r="88" s="1" customFormat="1" ht="18"/>
    <row r="89" s="1" customFormat="1" ht="18"/>
    <row r="90" s="1" customFormat="1" ht="18"/>
    <row r="91" s="1" customFormat="1" ht="18"/>
    <row r="92" s="1" customFormat="1" ht="18"/>
    <row r="93" s="1" customFormat="1" ht="18"/>
    <row r="94" s="1" customFormat="1" ht="18"/>
    <row r="95" s="1" customFormat="1" ht="18"/>
    <row r="96" s="1" customFormat="1" ht="18"/>
    <row r="97" s="1" customFormat="1" ht="18"/>
    <row r="98" s="1" customFormat="1" ht="18"/>
    <row r="99" s="1" customFormat="1" ht="18"/>
    <row r="100" s="1" customFormat="1" ht="18"/>
    <row r="101" s="1" customFormat="1" ht="18"/>
    <row r="102" s="1" customFormat="1" ht="18"/>
    <row r="103" s="1" customFormat="1" ht="18"/>
    <row r="104" s="1" customFormat="1" ht="18"/>
    <row r="105" s="1" customFormat="1" ht="18"/>
    <row r="106" s="1" customFormat="1" ht="18"/>
    <row r="107" s="1" customFormat="1" ht="18"/>
    <row r="108" s="1" customFormat="1" ht="18"/>
    <row r="109" s="1" customFormat="1" ht="18"/>
    <row r="110" s="1" customFormat="1" ht="18"/>
    <row r="111" s="1" customFormat="1" ht="18"/>
    <row r="112" s="1" customFormat="1" ht="18"/>
    <row r="113" s="1" customFormat="1" ht="18"/>
    <row r="114" s="1" customFormat="1" ht="18"/>
    <row r="115" s="1" customFormat="1" ht="18"/>
    <row r="116" s="1" customFormat="1" ht="18"/>
    <row r="117" s="1" customFormat="1" ht="18"/>
    <row r="118" s="1" customFormat="1" ht="18"/>
    <row r="119" s="1" customFormat="1" ht="18"/>
    <row r="120" s="1" customFormat="1" ht="18"/>
    <row r="121" s="1" customFormat="1" ht="18"/>
    <row r="122" s="1" customFormat="1" ht="18"/>
    <row r="123" s="1" customFormat="1" ht="18"/>
  </sheetData>
  <sheetProtection password="E34C" sheet="1" objects="1" scenarios="1"/>
  <mergeCells count="4">
    <mergeCell ref="H13:J13"/>
    <mergeCell ref="F17:H17"/>
    <mergeCell ref="F19:H19"/>
    <mergeCell ref="F33:H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5"/>
  <sheetViews>
    <sheetView workbookViewId="0" topLeftCell="A1">
      <selection activeCell="F10" sqref="F10"/>
    </sheetView>
  </sheetViews>
  <sheetFormatPr defaultColWidth="9.140625" defaultRowHeight="12.75"/>
  <cols>
    <col min="2" max="2" width="7.7109375" style="0" customWidth="1"/>
    <col min="3" max="3" width="36.57421875" style="0" customWidth="1"/>
    <col min="4" max="4" width="9.28125" style="0" customWidth="1"/>
    <col min="5" max="5" width="19.00390625" style="0" customWidth="1"/>
    <col min="6" max="6" width="11.57421875" style="0" customWidth="1"/>
  </cols>
  <sheetData>
    <row r="1" spans="1:8" ht="18">
      <c r="A1" s="15"/>
      <c r="B1" s="15"/>
      <c r="C1" s="16" t="s">
        <v>116</v>
      </c>
      <c r="D1" s="15"/>
      <c r="E1" s="15"/>
      <c r="F1" s="15"/>
      <c r="G1" s="15"/>
      <c r="H1" s="15"/>
    </row>
    <row r="2" spans="1:8" ht="12.75">
      <c r="A2" s="15"/>
      <c r="B2" s="15"/>
      <c r="C2" s="15" t="s">
        <v>117</v>
      </c>
      <c r="D2" s="15"/>
      <c r="E2" s="15"/>
      <c r="F2" s="15"/>
      <c r="G2" s="15"/>
      <c r="H2" s="15"/>
    </row>
    <row r="3" spans="1:8" ht="15">
      <c r="A3" s="15"/>
      <c r="B3" s="17" t="s">
        <v>83</v>
      </c>
      <c r="C3" s="17" t="s">
        <v>84</v>
      </c>
      <c r="D3" s="17" t="s">
        <v>85</v>
      </c>
      <c r="E3" s="17" t="s">
        <v>86</v>
      </c>
      <c r="F3" s="17" t="s">
        <v>87</v>
      </c>
      <c r="G3" s="15"/>
      <c r="H3" s="15"/>
    </row>
    <row r="4" spans="1:8" s="14" customFormat="1" ht="15">
      <c r="A4" s="18"/>
      <c r="B4" s="19"/>
      <c r="C4" s="19"/>
      <c r="D4" s="19"/>
      <c r="E4" s="19"/>
      <c r="F4" s="19"/>
      <c r="G4" s="18"/>
      <c r="H4" s="18"/>
    </row>
    <row r="5" spans="1:8" s="14" customFormat="1" ht="15">
      <c r="A5" s="18"/>
      <c r="B5" s="17">
        <v>1</v>
      </c>
      <c r="C5" s="19" t="s">
        <v>89</v>
      </c>
      <c r="D5" s="17" t="s">
        <v>88</v>
      </c>
      <c r="E5" s="17" t="s">
        <v>92</v>
      </c>
      <c r="F5" s="17">
        <v>11</v>
      </c>
      <c r="G5" s="18"/>
      <c r="H5" s="18"/>
    </row>
    <row r="6" spans="1:8" s="14" customFormat="1" ht="15">
      <c r="A6" s="18"/>
      <c r="B6" s="17">
        <v>2</v>
      </c>
      <c r="C6" s="19" t="s">
        <v>90</v>
      </c>
      <c r="D6" s="17" t="s">
        <v>88</v>
      </c>
      <c r="E6" s="17" t="s">
        <v>93</v>
      </c>
      <c r="F6" s="17">
        <v>11</v>
      </c>
      <c r="G6" s="18"/>
      <c r="H6" s="18"/>
    </row>
    <row r="7" spans="1:8" s="14" customFormat="1" ht="15">
      <c r="A7" s="18"/>
      <c r="B7" s="17">
        <v>3</v>
      </c>
      <c r="C7" s="19" t="s">
        <v>91</v>
      </c>
      <c r="D7" s="17" t="s">
        <v>88</v>
      </c>
      <c r="E7" s="17" t="s">
        <v>94</v>
      </c>
      <c r="F7" s="20">
        <f>(F5+F6)/2</f>
        <v>11</v>
      </c>
      <c r="G7" s="18"/>
      <c r="H7" s="18"/>
    </row>
    <row r="8" spans="1:8" s="14" customFormat="1" ht="15">
      <c r="A8" s="18"/>
      <c r="B8" s="17">
        <v>4</v>
      </c>
      <c r="C8" s="19" t="s">
        <v>95</v>
      </c>
      <c r="D8" s="17" t="s">
        <v>96</v>
      </c>
      <c r="E8" s="17" t="s">
        <v>97</v>
      </c>
      <c r="F8" s="21">
        <v>5450</v>
      </c>
      <c r="G8" s="18"/>
      <c r="H8" s="18"/>
    </row>
    <row r="9" spans="1:8" s="14" customFormat="1" ht="15">
      <c r="A9" s="18"/>
      <c r="B9" s="17">
        <v>5</v>
      </c>
      <c r="C9" s="19" t="s">
        <v>98</v>
      </c>
      <c r="D9" s="17" t="s">
        <v>96</v>
      </c>
      <c r="E9" s="17" t="s">
        <v>99</v>
      </c>
      <c r="F9" s="22">
        <f>F7*215.8</f>
        <v>2373.8</v>
      </c>
      <c r="G9" s="18"/>
      <c r="H9" s="18"/>
    </row>
    <row r="10" spans="1:8" s="14" customFormat="1" ht="15">
      <c r="A10" s="18"/>
      <c r="B10" s="17">
        <v>6</v>
      </c>
      <c r="C10" s="19" t="s">
        <v>119</v>
      </c>
      <c r="D10" s="17" t="s">
        <v>96</v>
      </c>
      <c r="E10" s="17" t="s">
        <v>100</v>
      </c>
      <c r="F10" s="22">
        <f>F8-F9</f>
        <v>3076.2</v>
      </c>
      <c r="G10" s="18"/>
      <c r="H10" s="18"/>
    </row>
    <row r="11" spans="1:8" s="14" customFormat="1" ht="15">
      <c r="A11" s="18"/>
      <c r="B11" s="17">
        <v>7</v>
      </c>
      <c r="C11" s="19" t="s">
        <v>101</v>
      </c>
      <c r="D11" s="17" t="s">
        <v>102</v>
      </c>
      <c r="E11" s="17" t="s">
        <v>103</v>
      </c>
      <c r="F11" s="17">
        <v>64.6</v>
      </c>
      <c r="G11" s="18"/>
      <c r="H11" s="18"/>
    </row>
    <row r="12" spans="1:8" s="14" customFormat="1" ht="15">
      <c r="A12" s="18"/>
      <c r="B12" s="17">
        <v>8</v>
      </c>
      <c r="C12" s="19" t="s">
        <v>104</v>
      </c>
      <c r="D12" s="17" t="s">
        <v>102</v>
      </c>
      <c r="E12" s="17" t="s">
        <v>105</v>
      </c>
      <c r="F12" s="17">
        <v>70.6</v>
      </c>
      <c r="G12" s="18"/>
      <c r="H12" s="18"/>
    </row>
    <row r="13" spans="1:8" s="14" customFormat="1" ht="15">
      <c r="A13" s="18"/>
      <c r="B13" s="17">
        <v>9</v>
      </c>
      <c r="C13" s="19" t="s">
        <v>106</v>
      </c>
      <c r="D13" s="17"/>
      <c r="E13" s="17" t="s">
        <v>107</v>
      </c>
      <c r="F13" s="21">
        <v>16</v>
      </c>
      <c r="G13" s="18"/>
      <c r="H13" s="18"/>
    </row>
    <row r="14" spans="1:8" s="14" customFormat="1" ht="15">
      <c r="A14" s="18"/>
      <c r="B14" s="17">
        <v>10</v>
      </c>
      <c r="C14" s="19" t="s">
        <v>109</v>
      </c>
      <c r="D14" s="17"/>
      <c r="E14" s="17" t="s">
        <v>108</v>
      </c>
      <c r="F14" s="21">
        <v>2</v>
      </c>
      <c r="G14" s="18"/>
      <c r="H14" s="18"/>
    </row>
    <row r="15" spans="1:8" s="14" customFormat="1" ht="15">
      <c r="A15" s="18"/>
      <c r="B15" s="17">
        <v>11</v>
      </c>
      <c r="C15" s="19" t="s">
        <v>110</v>
      </c>
      <c r="D15" s="17" t="s">
        <v>111</v>
      </c>
      <c r="E15" s="17" t="s">
        <v>113</v>
      </c>
      <c r="F15" s="23">
        <f>F11*F13</f>
        <v>1033.6</v>
      </c>
      <c r="G15" s="18"/>
      <c r="H15" s="18"/>
    </row>
    <row r="16" spans="1:8" s="14" customFormat="1" ht="15">
      <c r="A16" s="18"/>
      <c r="B16" s="17">
        <v>12</v>
      </c>
      <c r="C16" s="19" t="s">
        <v>112</v>
      </c>
      <c r="D16" s="17" t="s">
        <v>111</v>
      </c>
      <c r="E16" s="17" t="s">
        <v>114</v>
      </c>
      <c r="F16" s="23">
        <f>F12*F14</f>
        <v>141.2</v>
      </c>
      <c r="G16" s="18"/>
      <c r="H16" s="18"/>
    </row>
    <row r="17" spans="1:8" s="14" customFormat="1" ht="15">
      <c r="A17" s="18"/>
      <c r="B17" s="17">
        <v>13</v>
      </c>
      <c r="C17" s="19" t="s">
        <v>115</v>
      </c>
      <c r="D17" s="17" t="s">
        <v>9</v>
      </c>
      <c r="E17" s="17"/>
      <c r="F17" s="23">
        <f>SQRT((F16/8+F15/5)*10^5/7.35/F10)</f>
        <v>31.50151498067652</v>
      </c>
      <c r="G17" s="18"/>
      <c r="H17" s="18"/>
    </row>
    <row r="18" spans="1:8" s="14" customFormat="1" ht="15">
      <c r="A18" s="18"/>
      <c r="B18" s="17">
        <v>14</v>
      </c>
      <c r="C18" s="19" t="s">
        <v>115</v>
      </c>
      <c r="D18" s="17" t="s">
        <v>4</v>
      </c>
      <c r="E18" s="17"/>
      <c r="F18" s="23">
        <f>F17*3600/1852</f>
        <v>61.234046398723265</v>
      </c>
      <c r="G18" s="18"/>
      <c r="H18" s="18"/>
    </row>
    <row r="19" spans="1:8" s="14" customFormat="1" ht="15">
      <c r="A19" s="18"/>
      <c r="B19" s="24"/>
      <c r="C19" s="18"/>
      <c r="D19" s="18"/>
      <c r="E19" s="18"/>
      <c r="F19" s="18"/>
      <c r="G19" s="18"/>
      <c r="H19" s="18"/>
    </row>
    <row r="20" spans="1:8" ht="18">
      <c r="A20" s="15"/>
      <c r="B20" s="15"/>
      <c r="C20" s="16" t="s">
        <v>116</v>
      </c>
      <c r="D20" s="15"/>
      <c r="E20" s="15"/>
      <c r="F20" s="15"/>
      <c r="G20" s="15"/>
      <c r="H20" s="15"/>
    </row>
    <row r="21" spans="1:8" ht="12.75">
      <c r="A21" s="15"/>
      <c r="B21" s="15"/>
      <c r="C21" s="15" t="s">
        <v>118</v>
      </c>
      <c r="D21" s="15"/>
      <c r="E21" s="15"/>
      <c r="F21" s="15"/>
      <c r="G21" s="15"/>
      <c r="H21" s="15"/>
    </row>
    <row r="22" spans="1:8" ht="12.75">
      <c r="A22" s="15"/>
      <c r="B22" s="25"/>
      <c r="C22" s="15"/>
      <c r="D22" s="15"/>
      <c r="E22" s="15"/>
      <c r="F22" s="15"/>
      <c r="G22" s="15"/>
      <c r="H22" s="15"/>
    </row>
    <row r="23" spans="1:8" ht="12.75">
      <c r="A23" s="15"/>
      <c r="B23" s="25"/>
      <c r="C23" s="26" t="s">
        <v>124</v>
      </c>
      <c r="D23" s="27">
        <v>10.25</v>
      </c>
      <c r="E23" s="28" t="s">
        <v>91</v>
      </c>
      <c r="F23" s="29"/>
      <c r="G23" s="15"/>
      <c r="H23" s="15"/>
    </row>
    <row r="24" spans="1:8" ht="12.75">
      <c r="A24" s="15"/>
      <c r="B24" s="25"/>
      <c r="C24" s="26" t="s">
        <v>123</v>
      </c>
      <c r="D24" s="27">
        <v>10.5</v>
      </c>
      <c r="E24" s="30">
        <f>(D23+D24)/2</f>
        <v>10.375</v>
      </c>
      <c r="F24" s="29"/>
      <c r="G24" s="15"/>
      <c r="H24" s="15"/>
    </row>
    <row r="25" spans="1:8" ht="12.75">
      <c r="A25" s="15"/>
      <c r="B25" s="25"/>
      <c r="C25" s="26" t="s">
        <v>122</v>
      </c>
      <c r="D25" s="31">
        <v>5450</v>
      </c>
      <c r="E25" s="32" t="s">
        <v>119</v>
      </c>
      <c r="F25" s="33"/>
      <c r="G25" s="15"/>
      <c r="H25" s="15"/>
    </row>
    <row r="26" spans="1:8" ht="12.75">
      <c r="A26" s="15"/>
      <c r="B26" s="25"/>
      <c r="C26" s="26" t="s">
        <v>121</v>
      </c>
      <c r="D26" s="34">
        <f>E24*215.8</f>
        <v>2238.925</v>
      </c>
      <c r="E26" s="35">
        <f>D25-D26</f>
        <v>3211.075</v>
      </c>
      <c r="F26" s="29"/>
      <c r="G26" s="15"/>
      <c r="H26" s="15"/>
    </row>
    <row r="27" spans="1:8" ht="12.75">
      <c r="A27" s="15"/>
      <c r="B27" s="25"/>
      <c r="C27" s="26" t="s">
        <v>126</v>
      </c>
      <c r="D27" s="36">
        <v>36</v>
      </c>
      <c r="E27" s="37">
        <f>(20*D27^2)/500/5</f>
        <v>10.368</v>
      </c>
      <c r="F27" s="38" t="s">
        <v>120</v>
      </c>
      <c r="G27" s="15"/>
      <c r="H27" s="15"/>
    </row>
    <row r="28" spans="1:8" ht="12.75">
      <c r="A28" s="15"/>
      <c r="B28" s="25"/>
      <c r="C28" s="26" t="s">
        <v>125</v>
      </c>
      <c r="D28" s="36">
        <v>65</v>
      </c>
      <c r="E28" s="37">
        <f>(5*D28^2)/300/5</f>
        <v>14.083333333333334</v>
      </c>
      <c r="F28" s="38" t="s">
        <v>120</v>
      </c>
      <c r="G28" s="15"/>
      <c r="H28" s="15"/>
    </row>
    <row r="29" spans="1:8" ht="12.75">
      <c r="A29" s="15"/>
      <c r="B29" s="25"/>
      <c r="C29" s="26" t="s">
        <v>128</v>
      </c>
      <c r="D29" s="36">
        <v>16</v>
      </c>
      <c r="E29" s="39"/>
      <c r="F29" s="15"/>
      <c r="G29" s="15"/>
      <c r="H29" s="15"/>
    </row>
    <row r="30" spans="1:8" ht="12.75">
      <c r="A30" s="15"/>
      <c r="B30" s="25"/>
      <c r="C30" s="26" t="s">
        <v>127</v>
      </c>
      <c r="D30" s="36">
        <v>2</v>
      </c>
      <c r="E30" s="40"/>
      <c r="F30" s="15"/>
      <c r="G30" s="15"/>
      <c r="H30" s="15"/>
    </row>
    <row r="31" spans="1:8" ht="12.75">
      <c r="A31" s="15"/>
      <c r="B31" s="25"/>
      <c r="C31" s="41" t="s">
        <v>129</v>
      </c>
      <c r="D31" s="36">
        <v>30</v>
      </c>
      <c r="E31" s="42"/>
      <c r="F31" s="38"/>
      <c r="G31" s="15"/>
      <c r="H31" s="15"/>
    </row>
    <row r="32" spans="1:8" ht="15">
      <c r="A32" s="15"/>
      <c r="B32" s="25"/>
      <c r="C32" s="41" t="s">
        <v>130</v>
      </c>
      <c r="D32" s="23">
        <f>SQRT((D29*E27+D30*E28)*COS(RADIANS(D31))*COS(RADIANS(45))*10^5/7.35/E26)</f>
        <v>22.438869268078452</v>
      </c>
      <c r="E32" s="43">
        <f>D32*3600/1852</f>
        <v>43.61767244334904</v>
      </c>
      <c r="F32" s="38" t="s">
        <v>4</v>
      </c>
      <c r="G32" s="15"/>
      <c r="H32" s="15"/>
    </row>
    <row r="33" spans="1:8" ht="12.75">
      <c r="A33" s="15"/>
      <c r="B33" s="25"/>
      <c r="C33" s="15"/>
      <c r="D33" s="15"/>
      <c r="E33" s="15"/>
      <c r="F33" s="15"/>
      <c r="G33" s="15"/>
      <c r="H33" s="15"/>
    </row>
    <row r="34" spans="1:8" ht="12.75">
      <c r="A34" s="15"/>
      <c r="B34" s="25"/>
      <c r="C34" s="15"/>
      <c r="D34" s="15"/>
      <c r="E34" s="15"/>
      <c r="F34" s="15"/>
      <c r="G34" s="15"/>
      <c r="H34" s="15"/>
    </row>
    <row r="35" spans="1:8" ht="12.75">
      <c r="A35" s="15"/>
      <c r="B35" s="25"/>
      <c r="C35" s="15"/>
      <c r="D35" s="15"/>
      <c r="E35" s="15"/>
      <c r="F35" s="15"/>
      <c r="G35" s="15"/>
      <c r="H35" s="15"/>
    </row>
    <row r="36" spans="1:8" ht="12.75">
      <c r="A36" s="15"/>
      <c r="B36" s="25"/>
      <c r="C36" s="15"/>
      <c r="D36" s="15"/>
      <c r="E36" s="15"/>
      <c r="F36" s="15"/>
      <c r="G36" s="15"/>
      <c r="H36" s="15"/>
    </row>
    <row r="37" spans="1:8" ht="12.75">
      <c r="A37" s="15"/>
      <c r="B37" s="25"/>
      <c r="C37" s="15"/>
      <c r="D37" s="15"/>
      <c r="E37" s="15"/>
      <c r="F37" s="15"/>
      <c r="G37" s="15"/>
      <c r="H37" s="15"/>
    </row>
    <row r="38" spans="1:8" ht="12.75">
      <c r="A38" s="15"/>
      <c r="B38" s="25"/>
      <c r="C38" s="15"/>
      <c r="D38" s="15"/>
      <c r="E38" s="15"/>
      <c r="F38" s="15"/>
      <c r="G38" s="15"/>
      <c r="H38" s="15"/>
    </row>
    <row r="39" spans="1:8" ht="12.75">
      <c r="A39" s="15"/>
      <c r="B39" s="25"/>
      <c r="C39" s="15"/>
      <c r="D39" s="15"/>
      <c r="E39" s="15"/>
      <c r="F39" s="15"/>
      <c r="G39" s="15"/>
      <c r="H39" s="15"/>
    </row>
    <row r="40" spans="1:8" ht="12.75">
      <c r="A40" s="15"/>
      <c r="B40" s="25"/>
      <c r="C40" s="15"/>
      <c r="D40" s="15"/>
      <c r="E40" s="15"/>
      <c r="F40" s="15"/>
      <c r="G40" s="15"/>
      <c r="H40" s="15"/>
    </row>
    <row r="41" spans="1:8" ht="12.75">
      <c r="A41" s="15"/>
      <c r="B41" s="25"/>
      <c r="C41" s="15"/>
      <c r="D41" s="15"/>
      <c r="E41" s="15"/>
      <c r="F41" s="15"/>
      <c r="G41" s="15"/>
      <c r="H41" s="15"/>
    </row>
    <row r="42" spans="1:8" ht="12.75">
      <c r="A42" s="15"/>
      <c r="B42" s="25"/>
      <c r="C42" s="15"/>
      <c r="D42" s="15"/>
      <c r="E42" s="15"/>
      <c r="F42" s="15"/>
      <c r="G42" s="15"/>
      <c r="H42" s="15"/>
    </row>
    <row r="43" spans="1:8" ht="12.75">
      <c r="A43" s="15"/>
      <c r="B43" s="25"/>
      <c r="C43" s="15"/>
      <c r="D43" s="15"/>
      <c r="E43" s="15"/>
      <c r="F43" s="15"/>
      <c r="G43" s="15"/>
      <c r="H43" s="15"/>
    </row>
    <row r="44" spans="1:8" ht="12.75">
      <c r="A44" s="15"/>
      <c r="B44" s="25"/>
      <c r="C44" s="15"/>
      <c r="D44" s="15"/>
      <c r="E44" s="15"/>
      <c r="F44" s="15"/>
      <c r="G44" s="15"/>
      <c r="H44" s="15"/>
    </row>
    <row r="45" spans="1:8" ht="12.75">
      <c r="A45" s="15"/>
      <c r="B45" s="25"/>
      <c r="C45" s="15"/>
      <c r="D45" s="15"/>
      <c r="E45" s="15"/>
      <c r="F45" s="15"/>
      <c r="G45" s="15"/>
      <c r="H45" s="15"/>
    </row>
    <row r="46" spans="1:8" ht="12.75">
      <c r="A46" s="15"/>
      <c r="B46" s="25"/>
      <c r="C46" s="15"/>
      <c r="D46" s="15"/>
      <c r="E46" s="15"/>
      <c r="F46" s="15"/>
      <c r="G46" s="15"/>
      <c r="H46" s="15"/>
    </row>
    <row r="47" spans="1:8" ht="12.75">
      <c r="A47" s="15"/>
      <c r="B47" s="25"/>
      <c r="C47" s="15"/>
      <c r="D47" s="15"/>
      <c r="E47" s="15"/>
      <c r="F47" s="15"/>
      <c r="G47" s="15"/>
      <c r="H47" s="15"/>
    </row>
    <row r="48" spans="1:8" ht="12.75">
      <c r="A48" s="15"/>
      <c r="B48" s="25"/>
      <c r="C48" s="15"/>
      <c r="D48" s="15"/>
      <c r="E48" s="15"/>
      <c r="F48" s="15"/>
      <c r="G48" s="15"/>
      <c r="H48" s="15"/>
    </row>
    <row r="49" spans="1:8" ht="12.75">
      <c r="A49" s="15"/>
      <c r="B49" s="25"/>
      <c r="C49" s="15"/>
      <c r="D49" s="15"/>
      <c r="E49" s="15"/>
      <c r="F49" s="15"/>
      <c r="G49" s="15"/>
      <c r="H49" s="15"/>
    </row>
    <row r="50" spans="1:8" ht="12.75">
      <c r="A50" s="15"/>
      <c r="B50" s="25"/>
      <c r="C50" s="15"/>
      <c r="D50" s="15"/>
      <c r="E50" s="15"/>
      <c r="F50" s="15"/>
      <c r="G50" s="15"/>
      <c r="H50" s="15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123"/>
  <sheetViews>
    <sheetView workbookViewId="0" topLeftCell="A1">
      <selection activeCell="F10" sqref="F10"/>
    </sheetView>
  </sheetViews>
  <sheetFormatPr defaultColWidth="9.140625" defaultRowHeight="12.75"/>
  <cols>
    <col min="1" max="4" width="9.140625" style="46" customWidth="1"/>
    <col min="5" max="5" width="12.28125" style="46" customWidth="1"/>
    <col min="6" max="6" width="13.421875" style="46" customWidth="1"/>
    <col min="7" max="7" width="9.140625" style="46" customWidth="1"/>
    <col min="8" max="8" width="11.8515625" style="46" customWidth="1"/>
    <col min="9" max="9" width="7.8515625" style="46" customWidth="1"/>
    <col min="10" max="11" width="9.140625" style="46" customWidth="1"/>
    <col min="12" max="12" width="18.57421875" style="46" bestFit="1" customWidth="1"/>
    <col min="13" max="13" width="9.140625" style="46" customWidth="1"/>
    <col min="14" max="14" width="21.7109375" style="46" bestFit="1" customWidth="1"/>
    <col min="15" max="17" width="9.140625" style="46" customWidth="1"/>
    <col min="18" max="18" width="15.28125" style="46" customWidth="1"/>
    <col min="19" max="19" width="3.57421875" style="46" customWidth="1"/>
    <col min="20" max="20" width="9.140625" style="46" customWidth="1"/>
    <col min="21" max="21" width="28.8515625" style="46" customWidth="1"/>
    <col min="22" max="24" width="4.7109375" style="46" customWidth="1"/>
    <col min="25" max="25" width="26.140625" style="46" customWidth="1"/>
    <col min="26" max="26" width="27.8515625" style="46" customWidth="1"/>
    <col min="27" max="27" width="7.140625" style="46" customWidth="1"/>
    <col min="28" max="16384" width="9.140625" style="46" customWidth="1"/>
  </cols>
  <sheetData>
    <row r="1" spans="2:27" s="45" customFormat="1" ht="20.25">
      <c r="B1" s="44"/>
      <c r="C1" s="44"/>
      <c r="R1" s="46">
        <v>0</v>
      </c>
      <c r="S1" s="46" t="s">
        <v>27</v>
      </c>
      <c r="T1" s="46">
        <v>5.625</v>
      </c>
      <c r="U1" s="45" t="s">
        <v>23</v>
      </c>
      <c r="V1" s="47">
        <v>0</v>
      </c>
      <c r="W1" s="47" t="s">
        <v>27</v>
      </c>
      <c r="X1" s="47">
        <v>1</v>
      </c>
      <c r="Y1" s="45" t="s">
        <v>55</v>
      </c>
      <c r="Z1" s="45" t="s">
        <v>56</v>
      </c>
      <c r="AA1" s="48">
        <v>0</v>
      </c>
    </row>
    <row r="2" spans="18:27" s="49" customFormat="1" ht="20.25">
      <c r="R2" s="46">
        <f>T1</f>
        <v>5.625</v>
      </c>
      <c r="S2" s="46" t="s">
        <v>27</v>
      </c>
      <c r="T2" s="46">
        <f>T1+11.25</f>
        <v>16.875</v>
      </c>
      <c r="U2" s="45" t="s">
        <v>22</v>
      </c>
      <c r="V2" s="47">
        <f>X1</f>
        <v>1</v>
      </c>
      <c r="W2" s="47" t="s">
        <v>27</v>
      </c>
      <c r="X2" s="47">
        <v>3</v>
      </c>
      <c r="Y2" s="49" t="s">
        <v>57</v>
      </c>
      <c r="Z2" s="49" t="s">
        <v>58</v>
      </c>
      <c r="AA2" s="50">
        <v>0.1</v>
      </c>
    </row>
    <row r="3" spans="18:27" s="49" customFormat="1" ht="18">
      <c r="R3" s="46">
        <f>T2</f>
        <v>16.875</v>
      </c>
      <c r="S3" s="46" t="s">
        <v>27</v>
      </c>
      <c r="T3" s="46">
        <f>T2+11.25</f>
        <v>28.125</v>
      </c>
      <c r="U3" s="49" t="s">
        <v>24</v>
      </c>
      <c r="V3" s="47">
        <f aca="true" t="shared" si="0" ref="V3:V13">X2</f>
        <v>3</v>
      </c>
      <c r="W3" s="47" t="s">
        <v>27</v>
      </c>
      <c r="X3" s="47">
        <v>6</v>
      </c>
      <c r="Y3" s="49" t="s">
        <v>59</v>
      </c>
      <c r="Z3" s="49" t="s">
        <v>60</v>
      </c>
      <c r="AA3" s="50">
        <v>0.3</v>
      </c>
    </row>
    <row r="4" spans="2:27" s="49" customFormat="1" ht="18">
      <c r="B4" s="49" t="s">
        <v>0</v>
      </c>
      <c r="F4" s="51">
        <f>'T.WIND'!F4</f>
        <v>0</v>
      </c>
      <c r="G4" s="49" t="s">
        <v>5</v>
      </c>
      <c r="K4" s="49" t="s">
        <v>15</v>
      </c>
      <c r="L4" s="50">
        <f>F4</f>
        <v>0</v>
      </c>
      <c r="R4" s="46">
        <f aca="true" t="shared" si="1" ref="R4:R14">T3</f>
        <v>28.125</v>
      </c>
      <c r="S4" s="46" t="s">
        <v>27</v>
      </c>
      <c r="T4" s="46">
        <f aca="true" t="shared" si="2" ref="T4:T14">T3+11.25</f>
        <v>39.375</v>
      </c>
      <c r="U4" s="49" t="s">
        <v>25</v>
      </c>
      <c r="V4" s="47">
        <f t="shared" si="0"/>
        <v>6</v>
      </c>
      <c r="W4" s="47" t="s">
        <v>27</v>
      </c>
      <c r="X4" s="47">
        <v>10</v>
      </c>
      <c r="Y4" s="49" t="s">
        <v>61</v>
      </c>
      <c r="Z4" s="49" t="s">
        <v>62</v>
      </c>
      <c r="AA4" s="50">
        <v>0.6</v>
      </c>
    </row>
    <row r="5" spans="6:27" s="49" customFormat="1" ht="18">
      <c r="F5" s="52"/>
      <c r="K5" s="49" t="s">
        <v>16</v>
      </c>
      <c r="L5" s="50">
        <f>F6+0.01</f>
        <v>13.01</v>
      </c>
      <c r="R5" s="46">
        <f t="shared" si="1"/>
        <v>39.375</v>
      </c>
      <c r="S5" s="46" t="s">
        <v>27</v>
      </c>
      <c r="T5" s="46">
        <f t="shared" si="2"/>
        <v>50.625</v>
      </c>
      <c r="U5" s="49" t="s">
        <v>26</v>
      </c>
      <c r="V5" s="47">
        <f t="shared" si="0"/>
        <v>10</v>
      </c>
      <c r="W5" s="47" t="s">
        <v>27</v>
      </c>
      <c r="X5" s="47">
        <v>16</v>
      </c>
      <c r="Y5" s="49" t="s">
        <v>63</v>
      </c>
      <c r="Z5" s="49" t="s">
        <v>62</v>
      </c>
      <c r="AA5" s="50">
        <v>1</v>
      </c>
    </row>
    <row r="6" spans="2:27" s="49" customFormat="1" ht="18">
      <c r="B6" s="49" t="s">
        <v>1</v>
      </c>
      <c r="F6" s="51">
        <f>'T.WIND'!F6</f>
        <v>13</v>
      </c>
      <c r="G6" s="49" t="s">
        <v>4</v>
      </c>
      <c r="K6" s="49" t="s">
        <v>17</v>
      </c>
      <c r="L6" s="50">
        <f>(IF(I8="P",F8*-1,F8))+0.001</f>
        <v>-29.999</v>
      </c>
      <c r="R6" s="46">
        <f t="shared" si="1"/>
        <v>50.625</v>
      </c>
      <c r="S6" s="46" t="s">
        <v>27</v>
      </c>
      <c r="T6" s="46">
        <f t="shared" si="2"/>
        <v>61.875</v>
      </c>
      <c r="U6" s="49" t="s">
        <v>28</v>
      </c>
      <c r="V6" s="47">
        <f t="shared" si="0"/>
        <v>16</v>
      </c>
      <c r="W6" s="47" t="s">
        <v>27</v>
      </c>
      <c r="X6" s="47">
        <v>21</v>
      </c>
      <c r="Y6" s="49" t="s">
        <v>64</v>
      </c>
      <c r="Z6" s="49" t="s">
        <v>65</v>
      </c>
      <c r="AA6" s="50">
        <v>2</v>
      </c>
    </row>
    <row r="7" spans="6:27" s="49" customFormat="1" ht="18">
      <c r="F7" s="52"/>
      <c r="K7" s="49" t="s">
        <v>18</v>
      </c>
      <c r="L7" s="50">
        <f>F10</f>
        <v>27</v>
      </c>
      <c r="R7" s="46">
        <f t="shared" si="1"/>
        <v>61.875</v>
      </c>
      <c r="S7" s="46" t="s">
        <v>27</v>
      </c>
      <c r="T7" s="46">
        <f t="shared" si="2"/>
        <v>73.125</v>
      </c>
      <c r="U7" s="49" t="s">
        <v>29</v>
      </c>
      <c r="V7" s="47">
        <f t="shared" si="0"/>
        <v>21</v>
      </c>
      <c r="W7" s="47" t="s">
        <v>27</v>
      </c>
      <c r="X7" s="47">
        <v>27</v>
      </c>
      <c r="Y7" s="49" t="s">
        <v>66</v>
      </c>
      <c r="Z7" s="49" t="s">
        <v>65</v>
      </c>
      <c r="AA7" s="50">
        <v>3</v>
      </c>
    </row>
    <row r="8" spans="2:27" s="49" customFormat="1" ht="18">
      <c r="B8" s="49" t="s">
        <v>2</v>
      </c>
      <c r="F8" s="51">
        <f>'T.WIND'!F8</f>
        <v>30</v>
      </c>
      <c r="G8" s="49" t="s">
        <v>5</v>
      </c>
      <c r="H8" s="53" t="s">
        <v>7</v>
      </c>
      <c r="I8" s="51" t="str">
        <f>'T.WIND'!I8</f>
        <v>p</v>
      </c>
      <c r="J8" s="54"/>
      <c r="K8" s="49" t="s">
        <v>19</v>
      </c>
      <c r="L8" s="49">
        <f>(L7^2+L5^2-2*L5*L7*COS(RADIANS(L6)))^(1/2)</f>
        <v>17.02458463810159</v>
      </c>
      <c r="R8" s="46">
        <f t="shared" si="1"/>
        <v>73.125</v>
      </c>
      <c r="S8" s="46" t="s">
        <v>27</v>
      </c>
      <c r="T8" s="46">
        <f t="shared" si="2"/>
        <v>84.375</v>
      </c>
      <c r="U8" s="49" t="s">
        <v>30</v>
      </c>
      <c r="V8" s="47">
        <f t="shared" si="0"/>
        <v>27</v>
      </c>
      <c r="W8" s="47" t="s">
        <v>27</v>
      </c>
      <c r="X8" s="47">
        <v>33</v>
      </c>
      <c r="Y8" s="49" t="s">
        <v>67</v>
      </c>
      <c r="Z8" s="49" t="s">
        <v>68</v>
      </c>
      <c r="AA8" s="50">
        <v>4</v>
      </c>
    </row>
    <row r="9" spans="6:27" s="49" customFormat="1" ht="18">
      <c r="F9" s="52"/>
      <c r="N9" s="55"/>
      <c r="R9" s="46">
        <f t="shared" si="1"/>
        <v>84.375</v>
      </c>
      <c r="S9" s="46" t="s">
        <v>27</v>
      </c>
      <c r="T9" s="46">
        <f t="shared" si="2"/>
        <v>95.625</v>
      </c>
      <c r="U9" s="49" t="s">
        <v>31</v>
      </c>
      <c r="V9" s="47">
        <f t="shared" si="0"/>
        <v>33</v>
      </c>
      <c r="W9" s="47" t="s">
        <v>27</v>
      </c>
      <c r="X9" s="47">
        <v>40</v>
      </c>
      <c r="Y9" s="49" t="s">
        <v>69</v>
      </c>
      <c r="Z9" s="49" t="s">
        <v>68</v>
      </c>
      <c r="AA9" s="50">
        <v>5.5</v>
      </c>
    </row>
    <row r="10" spans="2:27" s="49" customFormat="1" ht="18">
      <c r="B10" s="49" t="s">
        <v>3</v>
      </c>
      <c r="F10" s="51">
        <f>'T.WIND'!F10</f>
        <v>27</v>
      </c>
      <c r="G10" s="49" t="s">
        <v>4</v>
      </c>
      <c r="K10" s="49" t="s">
        <v>20</v>
      </c>
      <c r="L10" s="49">
        <f>DEGREES(ACOS((L8^2+L5^2-L7^2)/2/L8/L5))</f>
        <v>127.53823542087038</v>
      </c>
      <c r="R10" s="46">
        <f t="shared" si="1"/>
        <v>95.625</v>
      </c>
      <c r="S10" s="46" t="s">
        <v>27</v>
      </c>
      <c r="T10" s="46">
        <f t="shared" si="2"/>
        <v>106.875</v>
      </c>
      <c r="U10" s="49" t="s">
        <v>32</v>
      </c>
      <c r="V10" s="47">
        <f t="shared" si="0"/>
        <v>40</v>
      </c>
      <c r="W10" s="47" t="s">
        <v>27</v>
      </c>
      <c r="X10" s="47">
        <v>47</v>
      </c>
      <c r="Y10" s="49" t="s">
        <v>70</v>
      </c>
      <c r="Z10" s="49" t="s">
        <v>71</v>
      </c>
      <c r="AA10" s="50">
        <v>7</v>
      </c>
    </row>
    <row r="11" spans="11:27" s="49" customFormat="1" ht="18">
      <c r="K11" s="49" t="s">
        <v>8</v>
      </c>
      <c r="L11" s="49">
        <f>L4-L10*SIGN(L6)</f>
        <v>127.53823542087038</v>
      </c>
      <c r="R11" s="46">
        <f t="shared" si="1"/>
        <v>106.875</v>
      </c>
      <c r="S11" s="46" t="s">
        <v>27</v>
      </c>
      <c r="T11" s="46">
        <f t="shared" si="2"/>
        <v>118.125</v>
      </c>
      <c r="U11" s="49" t="s">
        <v>33</v>
      </c>
      <c r="V11" s="47">
        <f t="shared" si="0"/>
        <v>47</v>
      </c>
      <c r="W11" s="47" t="s">
        <v>27</v>
      </c>
      <c r="X11" s="47">
        <v>55</v>
      </c>
      <c r="Y11" s="49" t="s">
        <v>74</v>
      </c>
      <c r="Z11" s="49" t="s">
        <v>72</v>
      </c>
      <c r="AA11" s="50">
        <v>9</v>
      </c>
    </row>
    <row r="12" spans="11:27" s="49" customFormat="1" ht="18">
      <c r="K12" s="49" t="s">
        <v>21</v>
      </c>
      <c r="L12" s="50">
        <f>L11+180*SIGN(SIN(L4))</f>
        <v>127.53823542087038</v>
      </c>
      <c r="R12" s="46">
        <f t="shared" si="1"/>
        <v>118.125</v>
      </c>
      <c r="S12" s="46" t="s">
        <v>27</v>
      </c>
      <c r="T12" s="46">
        <f t="shared" si="2"/>
        <v>129.375</v>
      </c>
      <c r="U12" s="49" t="s">
        <v>34</v>
      </c>
      <c r="V12" s="47">
        <f t="shared" si="0"/>
        <v>55</v>
      </c>
      <c r="W12" s="47" t="s">
        <v>27</v>
      </c>
      <c r="X12" s="47">
        <v>64</v>
      </c>
      <c r="Y12" s="49" t="s">
        <v>73</v>
      </c>
      <c r="Z12" s="49" t="s">
        <v>75</v>
      </c>
      <c r="AA12" s="50">
        <v>11.5</v>
      </c>
    </row>
    <row r="13" spans="2:27" s="49" customFormat="1" ht="18">
      <c r="B13" s="49" t="s">
        <v>10</v>
      </c>
      <c r="F13" s="51">
        <f>IF(F6=F10,"NIL",L15)</f>
        <v>307.53823542087036</v>
      </c>
      <c r="G13" s="49" t="s">
        <v>5</v>
      </c>
      <c r="H13" s="56" t="str">
        <f>VLOOKUP(F13,R1:U33,4)</f>
        <v>North West by West</v>
      </c>
      <c r="I13" s="57"/>
      <c r="J13" s="58"/>
      <c r="L13" s="49">
        <f>IF(SIN(L4)=0,L11+180,L12)</f>
        <v>307.53823542087036</v>
      </c>
      <c r="R13" s="46">
        <f t="shared" si="1"/>
        <v>129.375</v>
      </c>
      <c r="S13" s="46" t="s">
        <v>27</v>
      </c>
      <c r="T13" s="46">
        <f t="shared" si="2"/>
        <v>140.625</v>
      </c>
      <c r="U13" s="49" t="s">
        <v>35</v>
      </c>
      <c r="V13" s="47">
        <f t="shared" si="0"/>
        <v>64</v>
      </c>
      <c r="W13" s="47" t="s">
        <v>27</v>
      </c>
      <c r="X13" s="47">
        <v>70</v>
      </c>
      <c r="Y13" s="49" t="s">
        <v>76</v>
      </c>
      <c r="Z13" s="49" t="s">
        <v>77</v>
      </c>
      <c r="AA13" s="49">
        <v>14</v>
      </c>
    </row>
    <row r="14" spans="6:27" s="49" customFormat="1" ht="18">
      <c r="F14" s="52"/>
      <c r="L14" s="49">
        <f>IF(L13&gt;360,L13-360,L13)</f>
        <v>307.53823542087036</v>
      </c>
      <c r="R14" s="46">
        <f t="shared" si="1"/>
        <v>140.625</v>
      </c>
      <c r="S14" s="46" t="s">
        <v>27</v>
      </c>
      <c r="T14" s="46">
        <f t="shared" si="2"/>
        <v>151.875</v>
      </c>
      <c r="U14" s="49" t="s">
        <v>36</v>
      </c>
      <c r="V14" s="47">
        <f>X13</f>
        <v>70</v>
      </c>
      <c r="W14" s="47" t="s">
        <v>27</v>
      </c>
      <c r="X14" s="47">
        <v>80</v>
      </c>
      <c r="Y14" s="49" t="s">
        <v>78</v>
      </c>
      <c r="Z14" s="49" t="s">
        <v>79</v>
      </c>
      <c r="AA14" s="49">
        <v>16</v>
      </c>
    </row>
    <row r="15" spans="2:27" s="49" customFormat="1" ht="18">
      <c r="B15" s="49" t="s">
        <v>11</v>
      </c>
      <c r="F15" s="51">
        <f>L8</f>
        <v>17.02458463810159</v>
      </c>
      <c r="G15" s="49" t="s">
        <v>4</v>
      </c>
      <c r="H15" s="51">
        <f>F15*1852/60/60</f>
        <v>8.758202986045596</v>
      </c>
      <c r="I15" s="49" t="s">
        <v>9</v>
      </c>
      <c r="L15" s="49">
        <f>IF(L14&lt;0,L14+360,L14)</f>
        <v>307.53823542087036</v>
      </c>
      <c r="R15" s="46">
        <f aca="true" t="shared" si="3" ref="R15:R29">T14</f>
        <v>151.875</v>
      </c>
      <c r="S15" s="46" t="s">
        <v>27</v>
      </c>
      <c r="T15" s="46">
        <f aca="true" t="shared" si="4" ref="T15:T29">T14+11.25</f>
        <v>163.125</v>
      </c>
      <c r="U15" s="49" t="s">
        <v>37</v>
      </c>
      <c r="V15" s="47">
        <f>X14</f>
        <v>80</v>
      </c>
      <c r="W15" s="47" t="s">
        <v>27</v>
      </c>
      <c r="X15" s="47">
        <v>1000000000000</v>
      </c>
      <c r="Y15" s="49" t="s">
        <v>80</v>
      </c>
      <c r="Z15" s="49" t="s">
        <v>81</v>
      </c>
      <c r="AA15" s="49">
        <v>18</v>
      </c>
    </row>
    <row r="16" spans="18:24" s="49" customFormat="1" ht="18">
      <c r="R16" s="46">
        <f t="shared" si="3"/>
        <v>163.125</v>
      </c>
      <c r="S16" s="46" t="s">
        <v>27</v>
      </c>
      <c r="T16" s="46">
        <f t="shared" si="4"/>
        <v>174.375</v>
      </c>
      <c r="U16" s="49" t="s">
        <v>38</v>
      </c>
      <c r="V16" s="53"/>
      <c r="W16" s="53"/>
      <c r="X16" s="53"/>
    </row>
    <row r="17" spans="2:24" s="49" customFormat="1" ht="18">
      <c r="B17" s="49" t="s">
        <v>12</v>
      </c>
      <c r="F17" s="71" t="str">
        <f>VLOOKUP(F15,V1:Z15,5)</f>
        <v>4 - Moderate</v>
      </c>
      <c r="G17" s="72"/>
      <c r="H17" s="73"/>
      <c r="R17" s="46">
        <f t="shared" si="3"/>
        <v>174.375</v>
      </c>
      <c r="S17" s="46" t="s">
        <v>27</v>
      </c>
      <c r="T17" s="46">
        <f t="shared" si="4"/>
        <v>185.625</v>
      </c>
      <c r="U17" s="49" t="s">
        <v>39</v>
      </c>
      <c r="V17" s="53"/>
      <c r="W17" s="53"/>
      <c r="X17" s="53"/>
    </row>
    <row r="18" spans="18:24" s="49" customFormat="1" ht="18">
      <c r="R18" s="46">
        <f t="shared" si="3"/>
        <v>185.625</v>
      </c>
      <c r="S18" s="46" t="s">
        <v>27</v>
      </c>
      <c r="T18" s="46">
        <f t="shared" si="4"/>
        <v>196.875</v>
      </c>
      <c r="U18" s="49" t="s">
        <v>40</v>
      </c>
      <c r="V18" s="53"/>
      <c r="W18" s="53"/>
      <c r="X18" s="53"/>
    </row>
    <row r="19" spans="2:24" s="49" customFormat="1" ht="18">
      <c r="B19" s="49" t="s">
        <v>14</v>
      </c>
      <c r="F19" s="71" t="str">
        <f>VLOOKUP(F15,V1:Y15,4)</f>
        <v>5 - Fresh Breeze</v>
      </c>
      <c r="G19" s="72"/>
      <c r="H19" s="73"/>
      <c r="R19" s="46">
        <f t="shared" si="3"/>
        <v>196.875</v>
      </c>
      <c r="S19" s="46" t="s">
        <v>27</v>
      </c>
      <c r="T19" s="46">
        <f t="shared" si="4"/>
        <v>208.125</v>
      </c>
      <c r="U19" s="49" t="s">
        <v>41</v>
      </c>
      <c r="V19" s="53"/>
      <c r="W19" s="53"/>
      <c r="X19" s="53"/>
    </row>
    <row r="20" spans="18:24" s="49" customFormat="1" ht="18">
      <c r="R20" s="46">
        <f t="shared" si="3"/>
        <v>208.125</v>
      </c>
      <c r="S20" s="46" t="s">
        <v>27</v>
      </c>
      <c r="T20" s="46">
        <f t="shared" si="4"/>
        <v>219.375</v>
      </c>
      <c r="U20" s="49" t="s">
        <v>42</v>
      </c>
      <c r="V20" s="53"/>
      <c r="W20" s="53"/>
      <c r="X20" s="53"/>
    </row>
    <row r="21" spans="2:24" s="49" customFormat="1" ht="18">
      <c r="B21" s="49" t="s">
        <v>13</v>
      </c>
      <c r="F21" s="59">
        <f>VLOOKUP(F15,V1:AA15,6)</f>
        <v>2</v>
      </c>
      <c r="R21" s="46">
        <f t="shared" si="3"/>
        <v>219.375</v>
      </c>
      <c r="S21" s="46" t="s">
        <v>27</v>
      </c>
      <c r="T21" s="46">
        <f t="shared" si="4"/>
        <v>230.625</v>
      </c>
      <c r="U21" s="49" t="s">
        <v>43</v>
      </c>
      <c r="V21" s="53"/>
      <c r="W21" s="53"/>
      <c r="X21" s="53"/>
    </row>
    <row r="22" spans="18:24" s="49" customFormat="1" ht="18">
      <c r="R22" s="46">
        <f t="shared" si="3"/>
        <v>230.625</v>
      </c>
      <c r="S22" s="46" t="s">
        <v>27</v>
      </c>
      <c r="T22" s="46">
        <f t="shared" si="4"/>
        <v>241.875</v>
      </c>
      <c r="U22" s="49" t="s">
        <v>44</v>
      </c>
      <c r="V22" s="53"/>
      <c r="W22" s="53"/>
      <c r="X22" s="53"/>
    </row>
    <row r="23" spans="18:24" s="49" customFormat="1" ht="18">
      <c r="R23" s="46">
        <f t="shared" si="3"/>
        <v>241.875</v>
      </c>
      <c r="S23" s="46" t="s">
        <v>27</v>
      </c>
      <c r="T23" s="46">
        <f t="shared" si="4"/>
        <v>253.125</v>
      </c>
      <c r="U23" s="49" t="s">
        <v>45</v>
      </c>
      <c r="V23" s="53"/>
      <c r="W23" s="53"/>
      <c r="X23" s="53"/>
    </row>
    <row r="24" spans="18:24" s="49" customFormat="1" ht="18">
      <c r="R24" s="46">
        <f t="shared" si="3"/>
        <v>253.125</v>
      </c>
      <c r="S24" s="46" t="s">
        <v>27</v>
      </c>
      <c r="T24" s="46">
        <f t="shared" si="4"/>
        <v>264.375</v>
      </c>
      <c r="U24" s="49" t="s">
        <v>46</v>
      </c>
      <c r="V24" s="53"/>
      <c r="W24" s="53"/>
      <c r="X24" s="53"/>
    </row>
    <row r="25" spans="18:24" s="49" customFormat="1" ht="18">
      <c r="R25" s="46">
        <f t="shared" si="3"/>
        <v>264.375</v>
      </c>
      <c r="S25" s="46" t="s">
        <v>27</v>
      </c>
      <c r="T25" s="46">
        <f t="shared" si="4"/>
        <v>275.625</v>
      </c>
      <c r="U25" s="49" t="s">
        <v>47</v>
      </c>
      <c r="V25" s="53"/>
      <c r="W25" s="53"/>
      <c r="X25" s="53"/>
    </row>
    <row r="26" spans="18:24" s="49" customFormat="1" ht="18">
      <c r="R26" s="46">
        <f t="shared" si="3"/>
        <v>275.625</v>
      </c>
      <c r="S26" s="46" t="s">
        <v>27</v>
      </c>
      <c r="T26" s="46">
        <f t="shared" si="4"/>
        <v>286.875</v>
      </c>
      <c r="U26" s="49" t="s">
        <v>48</v>
      </c>
      <c r="V26" s="53"/>
      <c r="W26" s="53"/>
      <c r="X26" s="53"/>
    </row>
    <row r="27" spans="18:24" s="49" customFormat="1" ht="18">
      <c r="R27" s="46">
        <f t="shared" si="3"/>
        <v>286.875</v>
      </c>
      <c r="S27" s="46" t="s">
        <v>27</v>
      </c>
      <c r="T27" s="46">
        <f t="shared" si="4"/>
        <v>298.125</v>
      </c>
      <c r="U27" s="49" t="s">
        <v>49</v>
      </c>
      <c r="V27" s="53"/>
      <c r="W27" s="53"/>
      <c r="X27" s="53"/>
    </row>
    <row r="28" spans="18:24" s="49" customFormat="1" ht="18">
      <c r="R28" s="46">
        <f t="shared" si="3"/>
        <v>298.125</v>
      </c>
      <c r="S28" s="46" t="s">
        <v>27</v>
      </c>
      <c r="T28" s="46">
        <f t="shared" si="4"/>
        <v>309.375</v>
      </c>
      <c r="U28" s="49" t="s">
        <v>52</v>
      </c>
      <c r="V28" s="53"/>
      <c r="W28" s="53"/>
      <c r="X28" s="53"/>
    </row>
    <row r="29" spans="18:24" s="49" customFormat="1" ht="18">
      <c r="R29" s="46">
        <f t="shared" si="3"/>
        <v>309.375</v>
      </c>
      <c r="S29" s="46" t="s">
        <v>27</v>
      </c>
      <c r="T29" s="46">
        <f t="shared" si="4"/>
        <v>320.625</v>
      </c>
      <c r="U29" s="49" t="s">
        <v>51</v>
      </c>
      <c r="V29" s="53"/>
      <c r="W29" s="53"/>
      <c r="X29" s="53"/>
    </row>
    <row r="30" spans="18:24" s="49" customFormat="1" ht="18">
      <c r="R30" s="46">
        <f>T29</f>
        <v>320.625</v>
      </c>
      <c r="S30" s="46" t="s">
        <v>27</v>
      </c>
      <c r="T30" s="46">
        <f>T29+11.25</f>
        <v>331.875</v>
      </c>
      <c r="U30" s="49" t="s">
        <v>50</v>
      </c>
      <c r="V30" s="53"/>
      <c r="W30" s="53"/>
      <c r="X30" s="53"/>
    </row>
    <row r="31" spans="18:24" s="49" customFormat="1" ht="18">
      <c r="R31" s="46">
        <f>T30</f>
        <v>331.875</v>
      </c>
      <c r="S31" s="46" t="s">
        <v>27</v>
      </c>
      <c r="T31" s="46">
        <f>T30+11.25</f>
        <v>343.125</v>
      </c>
      <c r="U31" s="49" t="s">
        <v>53</v>
      </c>
      <c r="V31" s="53"/>
      <c r="W31" s="53"/>
      <c r="X31" s="53"/>
    </row>
    <row r="32" spans="18:24" s="49" customFormat="1" ht="18">
      <c r="R32" s="46">
        <f>T31</f>
        <v>343.125</v>
      </c>
      <c r="S32" s="46" t="s">
        <v>27</v>
      </c>
      <c r="T32" s="46">
        <f>T31+11.25</f>
        <v>354.375</v>
      </c>
      <c r="U32" s="49" t="s">
        <v>54</v>
      </c>
      <c r="V32" s="53"/>
      <c r="W32" s="53"/>
      <c r="X32" s="53"/>
    </row>
    <row r="33" spans="18:24" s="49" customFormat="1" ht="18">
      <c r="R33" s="46">
        <f>T32</f>
        <v>354.375</v>
      </c>
      <c r="S33" s="46" t="s">
        <v>27</v>
      </c>
      <c r="T33" s="46">
        <v>360</v>
      </c>
      <c r="U33" s="49" t="s">
        <v>23</v>
      </c>
      <c r="V33" s="53"/>
      <c r="W33" s="53"/>
      <c r="X33" s="53"/>
    </row>
    <row r="34" spans="18:24" s="49" customFormat="1" ht="18">
      <c r="R34" s="46"/>
      <c r="V34" s="53"/>
      <c r="W34" s="53"/>
      <c r="X34" s="53"/>
    </row>
    <row r="35" spans="18:24" s="49" customFormat="1" ht="18">
      <c r="R35" s="46"/>
      <c r="V35" s="53"/>
      <c r="W35" s="53"/>
      <c r="X35" s="53"/>
    </row>
    <row r="36" s="49" customFormat="1" ht="18">
      <c r="R36" s="46"/>
    </row>
    <row r="37" s="49" customFormat="1" ht="18">
      <c r="R37" s="46"/>
    </row>
    <row r="38" s="49" customFormat="1" ht="18">
      <c r="R38" s="46"/>
    </row>
    <row r="39" s="49" customFormat="1" ht="18">
      <c r="R39" s="46"/>
    </row>
    <row r="40" s="49" customFormat="1" ht="18">
      <c r="R40" s="46"/>
    </row>
    <row r="41" s="49" customFormat="1" ht="18">
      <c r="R41" s="46"/>
    </row>
    <row r="42" s="49" customFormat="1" ht="18">
      <c r="R42" s="46"/>
    </row>
    <row r="43" s="49" customFormat="1" ht="18">
      <c r="R43" s="46"/>
    </row>
    <row r="44" s="49" customFormat="1" ht="18">
      <c r="R44" s="46"/>
    </row>
    <row r="45" s="49" customFormat="1" ht="18">
      <c r="R45" s="46"/>
    </row>
    <row r="46" s="49" customFormat="1" ht="18">
      <c r="R46" s="46"/>
    </row>
    <row r="47" s="49" customFormat="1" ht="18">
      <c r="R47" s="46"/>
    </row>
    <row r="48" s="49" customFormat="1" ht="18">
      <c r="R48" s="46"/>
    </row>
    <row r="49" s="49" customFormat="1" ht="18">
      <c r="R49" s="46"/>
    </row>
    <row r="50" s="49" customFormat="1" ht="18">
      <c r="R50" s="46"/>
    </row>
    <row r="51" s="49" customFormat="1" ht="18">
      <c r="R51" s="46"/>
    </row>
    <row r="52" s="49" customFormat="1" ht="18">
      <c r="R52" s="46"/>
    </row>
    <row r="53" s="49" customFormat="1" ht="18">
      <c r="R53" s="46"/>
    </row>
    <row r="54" s="49" customFormat="1" ht="18">
      <c r="R54" s="46"/>
    </row>
    <row r="55" s="49" customFormat="1" ht="18">
      <c r="R55" s="46"/>
    </row>
    <row r="56" s="49" customFormat="1" ht="18">
      <c r="R56" s="46"/>
    </row>
    <row r="57" s="49" customFormat="1" ht="18">
      <c r="R57" s="46"/>
    </row>
    <row r="58" s="49" customFormat="1" ht="18">
      <c r="R58" s="46"/>
    </row>
    <row r="59" s="49" customFormat="1" ht="18">
      <c r="R59" s="46"/>
    </row>
    <row r="60" s="49" customFormat="1" ht="18">
      <c r="R60" s="46"/>
    </row>
    <row r="61" s="49" customFormat="1" ht="18">
      <c r="R61" s="46"/>
    </row>
    <row r="62" s="49" customFormat="1" ht="18">
      <c r="R62" s="46"/>
    </row>
    <row r="63" s="49" customFormat="1" ht="18">
      <c r="R63" s="46"/>
    </row>
    <row r="64" s="49" customFormat="1" ht="18">
      <c r="R64" s="46"/>
    </row>
    <row r="65" s="49" customFormat="1" ht="18">
      <c r="R65" s="46"/>
    </row>
    <row r="66" s="49" customFormat="1" ht="18">
      <c r="R66" s="46"/>
    </row>
    <row r="67" s="49" customFormat="1" ht="18">
      <c r="R67" s="46"/>
    </row>
    <row r="68" s="49" customFormat="1" ht="18">
      <c r="R68" s="46"/>
    </row>
    <row r="69" s="49" customFormat="1" ht="18">
      <c r="R69" s="46"/>
    </row>
    <row r="70" s="49" customFormat="1" ht="18">
      <c r="R70" s="46"/>
    </row>
    <row r="71" s="49" customFormat="1" ht="18">
      <c r="R71" s="46"/>
    </row>
    <row r="72" s="49" customFormat="1" ht="18">
      <c r="R72" s="46"/>
    </row>
    <row r="73" s="49" customFormat="1" ht="18">
      <c r="R73" s="46"/>
    </row>
    <row r="74" s="49" customFormat="1" ht="18">
      <c r="R74" s="46"/>
    </row>
    <row r="75" s="49" customFormat="1" ht="18">
      <c r="R75" s="46"/>
    </row>
    <row r="76" s="49" customFormat="1" ht="18">
      <c r="R76" s="46"/>
    </row>
    <row r="77" s="49" customFormat="1" ht="18">
      <c r="R77" s="46"/>
    </row>
    <row r="78" s="49" customFormat="1" ht="18">
      <c r="R78" s="46"/>
    </row>
    <row r="79" s="49" customFormat="1" ht="18">
      <c r="R79" s="46"/>
    </row>
    <row r="80" s="49" customFormat="1" ht="18">
      <c r="R80" s="46"/>
    </row>
    <row r="81" s="49" customFormat="1" ht="18">
      <c r="R81" s="46"/>
    </row>
    <row r="82" s="49" customFormat="1" ht="18">
      <c r="R82" s="46"/>
    </row>
    <row r="83" s="49" customFormat="1" ht="18">
      <c r="R83" s="46"/>
    </row>
    <row r="84" s="49" customFormat="1" ht="18">
      <c r="R84" s="46"/>
    </row>
    <row r="85" s="49" customFormat="1" ht="18">
      <c r="R85" s="46"/>
    </row>
    <row r="86" s="49" customFormat="1" ht="18">
      <c r="R86" s="46"/>
    </row>
    <row r="87" s="49" customFormat="1" ht="18">
      <c r="R87" s="46"/>
    </row>
    <row r="88" s="49" customFormat="1" ht="18">
      <c r="R88" s="46"/>
    </row>
    <row r="89" s="49" customFormat="1" ht="18">
      <c r="R89" s="46"/>
    </row>
    <row r="90" s="49" customFormat="1" ht="18">
      <c r="R90" s="46"/>
    </row>
    <row r="91" s="49" customFormat="1" ht="18">
      <c r="R91" s="46"/>
    </row>
    <row r="92" s="49" customFormat="1" ht="18">
      <c r="R92" s="46"/>
    </row>
    <row r="93" s="49" customFormat="1" ht="18">
      <c r="R93" s="46"/>
    </row>
    <row r="94" s="49" customFormat="1" ht="18">
      <c r="R94" s="46"/>
    </row>
    <row r="95" s="49" customFormat="1" ht="18">
      <c r="R95" s="46"/>
    </row>
    <row r="96" s="49" customFormat="1" ht="18">
      <c r="R96" s="46"/>
    </row>
    <row r="97" s="49" customFormat="1" ht="18">
      <c r="R97" s="46"/>
    </row>
    <row r="98" s="49" customFormat="1" ht="18">
      <c r="R98" s="46"/>
    </row>
    <row r="99" s="49" customFormat="1" ht="18">
      <c r="R99" s="46"/>
    </row>
    <row r="100" s="49" customFormat="1" ht="18">
      <c r="R100" s="46"/>
    </row>
    <row r="101" s="49" customFormat="1" ht="18">
      <c r="R101" s="46"/>
    </row>
    <row r="102" s="49" customFormat="1" ht="18">
      <c r="R102" s="46"/>
    </row>
    <row r="103" s="49" customFormat="1" ht="18">
      <c r="R103" s="46"/>
    </row>
    <row r="104" s="49" customFormat="1" ht="18">
      <c r="R104" s="46"/>
    </row>
    <row r="105" s="49" customFormat="1" ht="18">
      <c r="R105" s="46"/>
    </row>
    <row r="106" s="49" customFormat="1" ht="18">
      <c r="R106" s="46"/>
    </row>
    <row r="107" s="49" customFormat="1" ht="18">
      <c r="R107" s="46"/>
    </row>
    <row r="108" s="49" customFormat="1" ht="18">
      <c r="R108" s="46"/>
    </row>
    <row r="109" s="49" customFormat="1" ht="18">
      <c r="R109" s="46"/>
    </row>
    <row r="110" s="49" customFormat="1" ht="18">
      <c r="R110" s="46"/>
    </row>
    <row r="111" s="49" customFormat="1" ht="18">
      <c r="R111" s="46"/>
    </row>
    <row r="112" s="49" customFormat="1" ht="18">
      <c r="R112" s="46"/>
    </row>
    <row r="113" s="49" customFormat="1" ht="18">
      <c r="R113" s="46"/>
    </row>
    <row r="114" s="49" customFormat="1" ht="18">
      <c r="R114" s="46"/>
    </row>
    <row r="115" s="49" customFormat="1" ht="18">
      <c r="R115" s="46"/>
    </row>
    <row r="116" s="49" customFormat="1" ht="18">
      <c r="R116" s="46"/>
    </row>
    <row r="117" s="49" customFormat="1" ht="18">
      <c r="R117" s="46"/>
    </row>
    <row r="118" s="49" customFormat="1" ht="18">
      <c r="R118" s="46"/>
    </row>
    <row r="119" s="49" customFormat="1" ht="18">
      <c r="R119" s="46"/>
    </row>
    <row r="120" s="49" customFormat="1" ht="18">
      <c r="R120" s="46"/>
    </row>
    <row r="121" s="49" customFormat="1" ht="18">
      <c r="R121" s="46"/>
    </row>
    <row r="122" s="49" customFormat="1" ht="18">
      <c r="R122" s="46"/>
    </row>
    <row r="123" s="49" customFormat="1" ht="18">
      <c r="R123" s="46"/>
    </row>
  </sheetData>
  <sheetProtection password="E34C" sheet="1" objects="1" scenarios="1"/>
  <mergeCells count="2">
    <mergeCell ref="F17:H17"/>
    <mergeCell ref="F19:H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ANGLO EASTERN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hyundai</dc:creator>
  <cp:keywords/>
  <dc:description/>
  <cp:lastModifiedBy>Atlantic Eagle</cp:lastModifiedBy>
  <cp:lastPrinted>1999-09-15T15:37:47Z</cp:lastPrinted>
  <dcterms:created xsi:type="dcterms:W3CDTF">1999-09-03T17:07:30Z</dcterms:created>
  <dcterms:modified xsi:type="dcterms:W3CDTF">2016-02-07T00:30:29Z</dcterms:modified>
  <cp:category/>
  <cp:version/>
  <cp:contentType/>
  <cp:contentStatus/>
</cp:coreProperties>
</file>